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705" windowHeight="1185" tabRatio="412"/>
  </bookViews>
  <sheets>
    <sheet name="גיליון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36" i="1" l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F16" i="1"/>
  <c r="F15" i="1"/>
  <c r="F9" i="1"/>
  <c r="F7" i="1"/>
  <c r="F6" i="1"/>
  <c r="D5" i="1"/>
  <c r="F5" i="1"/>
  <c r="F4" i="1"/>
  <c r="D4" i="1"/>
  <c r="D6" i="1" l="1"/>
  <c r="D15" i="1"/>
  <c r="D16" i="1"/>
  <c r="D29" i="1"/>
  <c r="D19" i="1"/>
  <c r="D18" i="1"/>
  <c r="D9" i="1"/>
  <c r="D10" i="1"/>
  <c r="E30" i="1"/>
  <c r="E12" i="1"/>
  <c r="D7" i="1"/>
  <c r="C35" i="1"/>
  <c r="B12" i="1"/>
  <c r="D36" i="1" l="1"/>
  <c r="C34" i="1"/>
  <c r="C36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D12" i="1"/>
  <c r="C12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D30" i="1"/>
  <c r="C30" i="1"/>
  <c r="C3" i="1"/>
  <c r="B36" i="1"/>
  <c r="B30" i="1"/>
  <c r="B31" i="1" s="1"/>
  <c r="B38" i="1" l="1"/>
  <c r="D3" i="1" s="1"/>
  <c r="B39" i="1"/>
  <c r="C31" i="1"/>
  <c r="C38" i="1" l="1"/>
  <c r="E3" i="1" s="1"/>
  <c r="C39" i="1"/>
  <c r="D31" i="1"/>
  <c r="D38" i="1" l="1"/>
  <c r="D39" i="1"/>
  <c r="E31" i="1"/>
  <c r="E38" i="1" l="1"/>
  <c r="E39" i="1"/>
  <c r="G3" i="1" l="1"/>
  <c r="G31" i="1" s="1"/>
  <c r="G38" i="1" s="1"/>
  <c r="F3" i="1"/>
  <c r="F31" i="1" s="1"/>
  <c r="F38" i="1" s="1"/>
  <c r="G39" i="1"/>
  <c r="I3" i="1" l="1"/>
  <c r="I31" i="1" s="1"/>
  <c r="I38" i="1" s="1"/>
  <c r="H3" i="1"/>
  <c r="H31" i="1" s="1"/>
  <c r="F39" i="1"/>
  <c r="I39" i="1"/>
  <c r="K3" i="1" l="1"/>
  <c r="K31" i="1" s="1"/>
  <c r="K38" i="1" s="1"/>
  <c r="J3" i="1"/>
  <c r="H39" i="1"/>
  <c r="H38" i="1"/>
  <c r="K39" i="1"/>
  <c r="M3" i="1" l="1"/>
  <c r="M31" i="1" s="1"/>
  <c r="M38" i="1" s="1"/>
  <c r="L3" i="1"/>
  <c r="J31" i="1"/>
  <c r="M39" i="1"/>
  <c r="O3" i="1" l="1"/>
  <c r="O31" i="1" s="1"/>
  <c r="N3" i="1"/>
  <c r="J38" i="1"/>
  <c r="L31" i="1" s="1"/>
  <c r="J39" i="1"/>
  <c r="O38" i="1"/>
  <c r="O39" i="1"/>
  <c r="Q3" i="1" l="1"/>
  <c r="Q31" i="1" s="1"/>
  <c r="Q39" i="1" s="1"/>
  <c r="P3" i="1"/>
  <c r="L38" i="1"/>
  <c r="L39" i="1"/>
  <c r="Q38" i="1"/>
  <c r="S3" i="1" l="1"/>
  <c r="S31" i="1" s="1"/>
  <c r="S38" i="1" s="1"/>
  <c r="R3" i="1"/>
  <c r="U3" i="1" l="1"/>
  <c r="U31" i="1" s="1"/>
  <c r="U38" i="1" s="1"/>
  <c r="T3" i="1"/>
  <c r="S39" i="1"/>
  <c r="U39" i="1"/>
  <c r="W3" i="1" l="1"/>
  <c r="W31" i="1" s="1"/>
  <c r="W38" i="1" s="1"/>
  <c r="V3" i="1"/>
  <c r="Y3" i="1" l="1"/>
  <c r="Y31" i="1" s="1"/>
  <c r="Y38" i="1" s="1"/>
  <c r="X3" i="1"/>
  <c r="W39" i="1"/>
  <c r="Y39" i="1"/>
  <c r="N31" i="1"/>
  <c r="N39" i="1" s="1"/>
  <c r="N38" i="1" l="1"/>
  <c r="P31" i="1" s="1"/>
  <c r="P38" i="1" s="1"/>
  <c r="R31" i="1" s="1"/>
  <c r="P39" i="1"/>
  <c r="R39" i="1" l="1"/>
  <c r="R38" i="1"/>
  <c r="T31" i="1" s="1"/>
  <c r="T38" i="1" l="1"/>
  <c r="V31" i="1" s="1"/>
  <c r="T39" i="1"/>
  <c r="V38" i="1" l="1"/>
  <c r="X31" i="1" s="1"/>
  <c r="V39" i="1"/>
  <c r="X38" i="1" l="1"/>
  <c r="X39" i="1"/>
</calcChain>
</file>

<file path=xl/sharedStrings.xml><?xml version="1.0" encoding="utf-8"?>
<sst xmlns="http://schemas.openxmlformats.org/spreadsheetml/2006/main" count="98" uniqueCount="54">
  <si>
    <t>הוצאות ישירות</t>
  </si>
  <si>
    <t>הוצאות תקורה</t>
  </si>
  <si>
    <t>שכר דירה</t>
  </si>
  <si>
    <t>פרסום</t>
  </si>
  <si>
    <t>תקשרות</t>
  </si>
  <si>
    <t xml:space="preserve">הנלהת חשבונות </t>
  </si>
  <si>
    <t>ייעוץ</t>
  </si>
  <si>
    <t>הלוואה א'</t>
  </si>
  <si>
    <t>הלוואה ב'</t>
  </si>
  <si>
    <t>תשלום ג'</t>
  </si>
  <si>
    <t>סה"כ תקבולים</t>
  </si>
  <si>
    <t>סה"כ תשלומים</t>
  </si>
  <si>
    <t>מסגרת</t>
  </si>
  <si>
    <t>פנוי</t>
  </si>
  <si>
    <t>מרץ</t>
  </si>
  <si>
    <t>אפריל</t>
  </si>
  <si>
    <t>מאי</t>
  </si>
  <si>
    <t>יוני</t>
  </si>
  <si>
    <t>יולי</t>
  </si>
  <si>
    <t>ספטמבר</t>
  </si>
  <si>
    <t>אוקטובר</t>
  </si>
  <si>
    <t>נובמבר</t>
  </si>
  <si>
    <t>דצמבר</t>
  </si>
  <si>
    <t xml:space="preserve">ינואר </t>
  </si>
  <si>
    <t>פברואר</t>
  </si>
  <si>
    <t>יתרת פתיחה</t>
  </si>
  <si>
    <t>תחזית</t>
  </si>
  <si>
    <t>בפועל</t>
  </si>
  <si>
    <t>אשראי</t>
  </si>
  <si>
    <t>אוגוסט</t>
  </si>
  <si>
    <t xml:space="preserve">סה"כ </t>
  </si>
  <si>
    <t>שימוש באשראי</t>
  </si>
  <si>
    <t>יתרת סגירה אחרי שימוש באשראי</t>
  </si>
  <si>
    <t>יתרת סגירה לפני שימוש באשראי</t>
  </si>
  <si>
    <t>רכש ותיקנים</t>
  </si>
  <si>
    <t>הכנסה נטו ללא יתרת פתיחה</t>
  </si>
  <si>
    <t>תזרים מזומנים -</t>
  </si>
  <si>
    <t xml:space="preserve">הכנסות א - </t>
  </si>
  <si>
    <t xml:space="preserve">הכנסות ב - </t>
  </si>
  <si>
    <t xml:space="preserve">הכנסות ג' - </t>
  </si>
  <si>
    <t>הכנסות ד'</t>
  </si>
  <si>
    <t>הכנסות ה'</t>
  </si>
  <si>
    <t>הכנסות ו'</t>
  </si>
  <si>
    <t>הכנסות ז'</t>
  </si>
  <si>
    <t>הכנסות אחר</t>
  </si>
  <si>
    <t>חומר גלם</t>
  </si>
  <si>
    <t>מוצרים א'</t>
  </si>
  <si>
    <t>מוצרים פשוטים</t>
  </si>
  <si>
    <t>חומרי עבודה</t>
  </si>
  <si>
    <t>עובדים</t>
  </si>
  <si>
    <t>קבלני משנה</t>
  </si>
  <si>
    <t>אשראי א' (כרטיס אשראי)</t>
  </si>
  <si>
    <t>אשראי ב' (מסגרת בנק)</t>
  </si>
  <si>
    <t>אשראי ג' (גמח אפשרי)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</si>
</sst>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4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46152"/>
        <bgColor indexed="64"/>
      </patternFill>
    </fill>
    <fill>
      <patternFill patternType="solid">
        <fgColor rgb="FFEB3DE3"/>
        <bgColor indexed="64"/>
      </patternFill>
    </fill>
    <fill>
      <patternFill patternType="solid">
        <fgColor rgb="FF2615FF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3" borderId="1" xfId="1" applyNumberFormat="1" applyFont="1" applyFill="1" applyBorder="1"/>
    <xf numFmtId="164" fontId="0" fillId="2" borderId="1" xfId="1" applyNumberFormat="1" applyFon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0" fontId="0" fillId="4" borderId="1" xfId="0" applyFill="1" applyBorder="1"/>
    <xf numFmtId="164" fontId="0" fillId="4" borderId="1" xfId="1" applyNumberFormat="1" applyFont="1" applyFill="1" applyBorder="1"/>
    <xf numFmtId="0" fontId="0" fillId="5" borderId="1" xfId="0" applyFill="1" applyBorder="1"/>
    <xf numFmtId="164" fontId="0" fillId="5" borderId="1" xfId="1" applyNumberFormat="1" applyFont="1" applyFill="1" applyBorder="1"/>
    <xf numFmtId="0" fontId="0" fillId="6" borderId="1" xfId="0" applyFill="1" applyBorder="1"/>
    <xf numFmtId="164" fontId="0" fillId="6" borderId="1" xfId="1" applyNumberFormat="1" applyFont="1" applyFill="1" applyBorder="1"/>
    <xf numFmtId="0" fontId="0" fillId="7" borderId="1" xfId="0" applyFill="1" applyBorder="1"/>
    <xf numFmtId="164" fontId="0" fillId="7" borderId="1" xfId="1" applyNumberFormat="1" applyFont="1" applyFill="1" applyBorder="1"/>
    <xf numFmtId="0" fontId="0" fillId="8" borderId="1" xfId="0" applyFill="1" applyBorder="1"/>
    <xf numFmtId="164" fontId="0" fillId="8" borderId="1" xfId="1" applyNumberFormat="1" applyFont="1" applyFill="1" applyBorder="1"/>
    <xf numFmtId="0" fontId="0" fillId="9" borderId="1" xfId="0" applyFill="1" applyBorder="1"/>
    <xf numFmtId="164" fontId="0" fillId="9" borderId="1" xfId="1" applyNumberFormat="1" applyFont="1" applyFill="1" applyBorder="1"/>
    <xf numFmtId="0" fontId="0" fillId="6" borderId="2" xfId="0" applyFill="1" applyBorder="1"/>
    <xf numFmtId="164" fontId="0" fillId="6" borderId="2" xfId="1" applyNumberFormat="1" applyFont="1" applyFill="1" applyBorder="1"/>
    <xf numFmtId="0" fontId="0" fillId="10" borderId="1" xfId="0" applyFill="1" applyBorder="1"/>
    <xf numFmtId="0" fontId="2" fillId="10" borderId="1" xfId="0" applyFont="1" applyFill="1" applyBorder="1"/>
    <xf numFmtId="0" fontId="0" fillId="11" borderId="2" xfId="0" applyFill="1" applyBorder="1"/>
    <xf numFmtId="164" fontId="0" fillId="11" borderId="3" xfId="0" applyNumberFormat="1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615FF"/>
      <color rgb="FFEB3DE3"/>
      <color rgb="FFF46152"/>
      <color rgb="FFF029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rightToLeft="1" tabSelected="1" zoomScaleNormal="100" zoomScaleSheetLayoutView="100" workbookViewId="0"/>
  </sheetViews>
  <sheetFormatPr defaultColWidth="8.7109375" defaultRowHeight="15" x14ac:dyDescent="0.25"/>
  <cols>
    <col min="1" max="1" width="31.28515625" customWidth="1"/>
    <col min="2" max="3" width="11.85546875" bestFit="1" customWidth="1"/>
    <col min="4" max="5" width="10.140625" bestFit="1" customWidth="1"/>
    <col min="6" max="25" width="8.85546875" bestFit="1" customWidth="1"/>
  </cols>
  <sheetData>
    <row r="1" spans="1:25" ht="18.75" x14ac:dyDescent="0.3">
      <c r="A1" s="23" t="s">
        <v>36</v>
      </c>
      <c r="B1" s="27" t="s">
        <v>14</v>
      </c>
      <c r="C1" s="27"/>
      <c r="D1" s="26" t="s">
        <v>15</v>
      </c>
      <c r="E1" s="26"/>
      <c r="F1" s="26" t="s">
        <v>16</v>
      </c>
      <c r="G1" s="26"/>
      <c r="H1" s="26" t="s">
        <v>17</v>
      </c>
      <c r="I1" s="26"/>
      <c r="J1" s="26" t="s">
        <v>18</v>
      </c>
      <c r="K1" s="26"/>
      <c r="L1" s="26" t="s">
        <v>29</v>
      </c>
      <c r="M1" s="26"/>
      <c r="N1" s="26" t="s">
        <v>19</v>
      </c>
      <c r="O1" s="26"/>
      <c r="P1" s="26" t="s">
        <v>20</v>
      </c>
      <c r="Q1" s="26"/>
      <c r="R1" s="26" t="s">
        <v>21</v>
      </c>
      <c r="S1" s="26"/>
      <c r="T1" s="26" t="s">
        <v>22</v>
      </c>
      <c r="U1" s="26"/>
      <c r="V1" s="26" t="s">
        <v>23</v>
      </c>
      <c r="W1" s="26"/>
      <c r="X1" s="26" t="s">
        <v>24</v>
      </c>
      <c r="Y1" s="26"/>
    </row>
    <row r="2" spans="1:25" x14ac:dyDescent="0.25">
      <c r="A2" s="22"/>
      <c r="B2" s="1" t="s">
        <v>26</v>
      </c>
      <c r="C2" s="2" t="s">
        <v>27</v>
      </c>
      <c r="D2" s="3" t="s">
        <v>26</v>
      </c>
      <c r="E2" s="4" t="s">
        <v>27</v>
      </c>
      <c r="F2" s="3" t="s">
        <v>26</v>
      </c>
      <c r="G2" s="4" t="s">
        <v>27</v>
      </c>
      <c r="H2" s="3" t="s">
        <v>26</v>
      </c>
      <c r="I2" s="4" t="s">
        <v>27</v>
      </c>
      <c r="J2" s="3" t="s">
        <v>26</v>
      </c>
      <c r="K2" s="4" t="s">
        <v>27</v>
      </c>
      <c r="L2" s="3" t="s">
        <v>26</v>
      </c>
      <c r="M2" s="4" t="s">
        <v>27</v>
      </c>
      <c r="N2" s="3" t="s">
        <v>26</v>
      </c>
      <c r="O2" s="4" t="s">
        <v>27</v>
      </c>
      <c r="P2" s="3" t="s">
        <v>26</v>
      </c>
      <c r="Q2" s="4" t="s">
        <v>27</v>
      </c>
      <c r="R2" s="3" t="s">
        <v>26</v>
      </c>
      <c r="S2" s="4" t="s">
        <v>27</v>
      </c>
      <c r="T2" s="3" t="s">
        <v>26</v>
      </c>
      <c r="U2" s="4" t="s">
        <v>27</v>
      </c>
      <c r="V2" s="3" t="s">
        <v>26</v>
      </c>
      <c r="W2" s="4" t="s">
        <v>27</v>
      </c>
      <c r="X2" s="3" t="s">
        <v>26</v>
      </c>
      <c r="Y2" s="4" t="s">
        <v>27</v>
      </c>
    </row>
    <row r="3" spans="1:25" x14ac:dyDescent="0.25">
      <c r="A3" s="2" t="s">
        <v>25</v>
      </c>
      <c r="B3" s="5"/>
      <c r="C3" s="5">
        <f>B3</f>
        <v>0</v>
      </c>
      <c r="D3" s="5">
        <f>B38</f>
        <v>0</v>
      </c>
      <c r="E3" s="5">
        <f>C38</f>
        <v>0</v>
      </c>
      <c r="F3" s="5">
        <f>E38</f>
        <v>2111</v>
      </c>
      <c r="G3" s="5">
        <f t="shared" ref="G3:Y3" si="0">E38</f>
        <v>2111</v>
      </c>
      <c r="H3" s="5">
        <f>G38</f>
        <v>2111</v>
      </c>
      <c r="I3" s="5">
        <f t="shared" si="0"/>
        <v>2111</v>
      </c>
      <c r="J3" s="5">
        <f>I38</f>
        <v>2111</v>
      </c>
      <c r="K3" s="5">
        <f t="shared" si="0"/>
        <v>2111</v>
      </c>
      <c r="L3" s="5">
        <f>K38</f>
        <v>2111</v>
      </c>
      <c r="M3" s="5">
        <f t="shared" si="0"/>
        <v>2111</v>
      </c>
      <c r="N3" s="5">
        <f>M38</f>
        <v>2111</v>
      </c>
      <c r="O3" s="5">
        <f t="shared" si="0"/>
        <v>2111</v>
      </c>
      <c r="P3" s="5">
        <f>O38</f>
        <v>2111</v>
      </c>
      <c r="Q3" s="5">
        <f t="shared" si="0"/>
        <v>2111</v>
      </c>
      <c r="R3" s="5">
        <f>Q38</f>
        <v>2111</v>
      </c>
      <c r="S3" s="5">
        <f t="shared" si="0"/>
        <v>2111</v>
      </c>
      <c r="T3" s="5">
        <f>S38</f>
        <v>2111</v>
      </c>
      <c r="U3" s="5">
        <f t="shared" si="0"/>
        <v>2111</v>
      </c>
      <c r="V3" s="5">
        <f>U38</f>
        <v>2111</v>
      </c>
      <c r="W3" s="5">
        <f t="shared" si="0"/>
        <v>2111</v>
      </c>
      <c r="X3" s="5">
        <f>W38</f>
        <v>2111</v>
      </c>
      <c r="Y3" s="5">
        <f t="shared" si="0"/>
        <v>2111</v>
      </c>
    </row>
    <row r="4" spans="1:25" ht="14.25" customHeight="1" x14ac:dyDescent="0.25">
      <c r="A4" s="14" t="s">
        <v>37</v>
      </c>
      <c r="B4" s="15"/>
      <c r="C4" s="15"/>
      <c r="D4" s="15">
        <f>(120*80)+(22*90)</f>
        <v>11580</v>
      </c>
      <c r="E4" s="15">
        <f>(6495)+(2280)</f>
        <v>8775</v>
      </c>
      <c r="F4" s="15">
        <f>(40*80)</f>
        <v>3200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x14ac:dyDescent="0.25">
      <c r="A5" s="14" t="s">
        <v>38</v>
      </c>
      <c r="B5" s="15"/>
      <c r="C5" s="15"/>
      <c r="D5" s="15">
        <f>(3*7800)</f>
        <v>23400</v>
      </c>
      <c r="E5" s="15">
        <v>7600</v>
      </c>
      <c r="F5" s="15">
        <f>(3*7800)</f>
        <v>23400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x14ac:dyDescent="0.25">
      <c r="A6" s="14" t="s">
        <v>39</v>
      </c>
      <c r="B6" s="15"/>
      <c r="C6" s="15"/>
      <c r="D6" s="15">
        <f>(4*4500)</f>
        <v>18000</v>
      </c>
      <c r="E6" s="15">
        <v>0</v>
      </c>
      <c r="F6" s="15">
        <f>(2*4500)</f>
        <v>9000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x14ac:dyDescent="0.25">
      <c r="A7" s="14" t="s">
        <v>40</v>
      </c>
      <c r="B7" s="15"/>
      <c r="C7" s="15"/>
      <c r="D7" s="15">
        <f>(10*450)</f>
        <v>4500</v>
      </c>
      <c r="E7" s="15">
        <v>1740</v>
      </c>
      <c r="F7" s="15">
        <f>(4*450)</f>
        <v>1800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x14ac:dyDescent="0.25">
      <c r="A8" s="14" t="s">
        <v>41</v>
      </c>
      <c r="B8" s="15"/>
      <c r="C8" s="15"/>
      <c r="D8" s="15"/>
      <c r="E8" s="15">
        <v>495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x14ac:dyDescent="0.25">
      <c r="A9" s="14" t="s">
        <v>42</v>
      </c>
      <c r="B9" s="15"/>
      <c r="C9" s="15"/>
      <c r="D9" s="15">
        <f>(10*150)+(5*100)</f>
        <v>2000</v>
      </c>
      <c r="E9" s="15">
        <v>320</v>
      </c>
      <c r="F9" s="15">
        <f>(1*150)</f>
        <v>150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x14ac:dyDescent="0.25">
      <c r="A10" s="14" t="s">
        <v>43</v>
      </c>
      <c r="B10" s="15"/>
      <c r="C10" s="15"/>
      <c r="D10" s="15">
        <f>(2000)</f>
        <v>2000</v>
      </c>
      <c r="E10" s="15">
        <v>20</v>
      </c>
      <c r="F10" s="15">
        <v>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x14ac:dyDescent="0.25">
      <c r="A11" s="14" t="s">
        <v>44</v>
      </c>
      <c r="B11" s="15"/>
      <c r="C11" s="15"/>
      <c r="D11" s="15">
        <v>1000</v>
      </c>
      <c r="E11" s="15">
        <v>465</v>
      </c>
      <c r="F11" s="15">
        <v>300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x14ac:dyDescent="0.25">
      <c r="A12" s="10" t="s">
        <v>10</v>
      </c>
      <c r="B12" s="11">
        <f t="shared" ref="B12:Y12" si="1">SUM(B4:B11)</f>
        <v>0</v>
      </c>
      <c r="C12" s="11">
        <f t="shared" si="1"/>
        <v>0</v>
      </c>
      <c r="D12" s="11">
        <f t="shared" si="1"/>
        <v>62480</v>
      </c>
      <c r="E12" s="11">
        <f t="shared" si="1"/>
        <v>19415</v>
      </c>
      <c r="F12" s="11">
        <f t="shared" si="1"/>
        <v>37850</v>
      </c>
      <c r="G12" s="11">
        <f t="shared" si="1"/>
        <v>0</v>
      </c>
      <c r="H12" s="11">
        <f t="shared" si="1"/>
        <v>0</v>
      </c>
      <c r="I12" s="11">
        <f t="shared" si="1"/>
        <v>0</v>
      </c>
      <c r="J12" s="11">
        <f t="shared" si="1"/>
        <v>0</v>
      </c>
      <c r="K12" s="11">
        <f t="shared" si="1"/>
        <v>0</v>
      </c>
      <c r="L12" s="11">
        <f t="shared" si="1"/>
        <v>0</v>
      </c>
      <c r="M12" s="11">
        <f t="shared" si="1"/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si="1"/>
        <v>0</v>
      </c>
      <c r="S12" s="11">
        <f t="shared" si="1"/>
        <v>0</v>
      </c>
      <c r="T12" s="11">
        <f t="shared" si="1"/>
        <v>0</v>
      </c>
      <c r="U12" s="11">
        <f t="shared" si="1"/>
        <v>0</v>
      </c>
      <c r="V12" s="11">
        <f t="shared" si="1"/>
        <v>0</v>
      </c>
      <c r="W12" s="11">
        <f t="shared" si="1"/>
        <v>0</v>
      </c>
      <c r="X12" s="11">
        <f t="shared" si="1"/>
        <v>0</v>
      </c>
      <c r="Y12" s="11">
        <f t="shared" si="1"/>
        <v>0</v>
      </c>
    </row>
    <row r="13" spans="1:25" x14ac:dyDescent="0.25">
      <c r="A13" s="16" t="s">
        <v>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spans="1:25" ht="14.25" customHeight="1" x14ac:dyDescent="0.25">
      <c r="A14" s="14" t="s">
        <v>45</v>
      </c>
      <c r="B14" s="15"/>
      <c r="C14" s="15"/>
      <c r="D14" s="15">
        <v>0</v>
      </c>
      <c r="E14" s="15">
        <v>0</v>
      </c>
      <c r="F14" s="15"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4.25" customHeight="1" x14ac:dyDescent="0.25">
      <c r="A15" s="14" t="s">
        <v>46</v>
      </c>
      <c r="B15" s="15"/>
      <c r="C15" s="15"/>
      <c r="D15" s="15">
        <f>(-6300*3)</f>
        <v>-18900</v>
      </c>
      <c r="E15" s="15">
        <v>-6100</v>
      </c>
      <c r="F15" s="15">
        <f>-(3*6300)</f>
        <v>-18900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x14ac:dyDescent="0.25">
      <c r="A16" s="14" t="s">
        <v>47</v>
      </c>
      <c r="B16" s="15"/>
      <c r="C16" s="15"/>
      <c r="D16" s="15">
        <f>(-3000*4)</f>
        <v>-12000</v>
      </c>
      <c r="E16" s="15">
        <v>0</v>
      </c>
      <c r="F16" s="15">
        <f>-(2*3000)</f>
        <v>-6000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x14ac:dyDescent="0.25">
      <c r="A17" s="14" t="s">
        <v>48</v>
      </c>
      <c r="B17" s="15"/>
      <c r="C17" s="15"/>
      <c r="D17" s="15">
        <v>-750</v>
      </c>
      <c r="E17" s="15">
        <v>-900</v>
      </c>
      <c r="F17" s="15">
        <v>-600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x14ac:dyDescent="0.25">
      <c r="A18" s="14" t="s">
        <v>49</v>
      </c>
      <c r="B18" s="15"/>
      <c r="C18" s="15"/>
      <c r="D18" s="15">
        <f>(-50*30)</f>
        <v>-1500</v>
      </c>
      <c r="E18" s="15">
        <v>-710</v>
      </c>
      <c r="F18" s="15">
        <v>0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x14ac:dyDescent="0.25">
      <c r="A19" s="14" t="s">
        <v>50</v>
      </c>
      <c r="B19" s="15"/>
      <c r="C19" s="15"/>
      <c r="D19" s="15">
        <f>(-600)</f>
        <v>-600</v>
      </c>
      <c r="E19" s="15"/>
      <c r="F19" s="15">
        <v>0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x14ac:dyDescent="0.25">
      <c r="A20" s="18" t="s">
        <v>1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25" x14ac:dyDescent="0.25">
      <c r="A21" s="14" t="s">
        <v>2</v>
      </c>
      <c r="B21" s="15"/>
      <c r="C21" s="15"/>
      <c r="D21" s="15">
        <v>-500</v>
      </c>
      <c r="E21" s="15">
        <v>-700</v>
      </c>
      <c r="F21" s="15">
        <v>-500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x14ac:dyDescent="0.25">
      <c r="A22" s="14" t="s">
        <v>3</v>
      </c>
      <c r="B22" s="15"/>
      <c r="C22" s="15"/>
      <c r="D22" s="15">
        <v>-500</v>
      </c>
      <c r="E22" s="15">
        <v>0</v>
      </c>
      <c r="F22" s="15">
        <v>-500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x14ac:dyDescent="0.25">
      <c r="A23" s="14" t="s">
        <v>4</v>
      </c>
      <c r="B23" s="15"/>
      <c r="C23" s="15"/>
      <c r="D23" s="15">
        <v>-60</v>
      </c>
      <c r="E23" s="15">
        <v>-60</v>
      </c>
      <c r="F23" s="15">
        <v>-60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x14ac:dyDescent="0.25">
      <c r="A24" s="14" t="s">
        <v>5</v>
      </c>
      <c r="B24" s="15"/>
      <c r="C24" s="15"/>
      <c r="D24" s="15">
        <v>-84</v>
      </c>
      <c r="E24" s="15">
        <v>-84</v>
      </c>
      <c r="F24" s="15">
        <v>-84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x14ac:dyDescent="0.25">
      <c r="A25" s="14" t="s">
        <v>6</v>
      </c>
      <c r="B25" s="15"/>
      <c r="C25" s="15"/>
      <c r="D25" s="15">
        <v>-830</v>
      </c>
      <c r="E25" s="15">
        <v>-830</v>
      </c>
      <c r="F25" s="15">
        <v>-830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x14ac:dyDescent="0.25">
      <c r="A26" s="14" t="s">
        <v>34</v>
      </c>
      <c r="B26" s="15"/>
      <c r="C26" s="15"/>
      <c r="D26" s="15">
        <v>-850</v>
      </c>
      <c r="E26" s="15">
        <v>-620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x14ac:dyDescent="0.25">
      <c r="A27" s="14" t="s">
        <v>7</v>
      </c>
      <c r="B27" s="15"/>
      <c r="C27" s="15"/>
      <c r="D27" s="15">
        <v>-4000</v>
      </c>
      <c r="E27" s="15">
        <v>0</v>
      </c>
      <c r="F27" s="15">
        <v>-4000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x14ac:dyDescent="0.25">
      <c r="A28" s="14" t="s">
        <v>8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x14ac:dyDescent="0.25">
      <c r="A29" s="14" t="s">
        <v>9</v>
      </c>
      <c r="B29" s="15"/>
      <c r="C29" s="15"/>
      <c r="D29" s="15">
        <f>(-1500*4.2)</f>
        <v>-6300</v>
      </c>
      <c r="E29" s="15">
        <v>-7300</v>
      </c>
      <c r="F29" s="15">
        <v>-6300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x14ac:dyDescent="0.25">
      <c r="A30" s="14" t="s">
        <v>11</v>
      </c>
      <c r="B30" s="15">
        <f t="shared" ref="B30:Y30" si="2">SUM(B14:B29)</f>
        <v>0</v>
      </c>
      <c r="C30" s="15">
        <f t="shared" si="2"/>
        <v>0</v>
      </c>
      <c r="D30" s="15">
        <f t="shared" si="2"/>
        <v>-46874</v>
      </c>
      <c r="E30" s="15">
        <f t="shared" si="2"/>
        <v>-17304</v>
      </c>
      <c r="F30" s="15">
        <f t="shared" si="2"/>
        <v>-37774</v>
      </c>
      <c r="G30" s="15">
        <f t="shared" si="2"/>
        <v>0</v>
      </c>
      <c r="H30" s="15">
        <f t="shared" si="2"/>
        <v>0</v>
      </c>
      <c r="I30" s="15">
        <f t="shared" si="2"/>
        <v>0</v>
      </c>
      <c r="J30" s="15">
        <f t="shared" si="2"/>
        <v>0</v>
      </c>
      <c r="K30" s="15">
        <f t="shared" si="2"/>
        <v>0</v>
      </c>
      <c r="L30" s="15">
        <f t="shared" si="2"/>
        <v>0</v>
      </c>
      <c r="M30" s="15">
        <f t="shared" si="2"/>
        <v>0</v>
      </c>
      <c r="N30" s="15">
        <f t="shared" si="2"/>
        <v>0</v>
      </c>
      <c r="O30" s="15">
        <f t="shared" si="2"/>
        <v>0</v>
      </c>
      <c r="P30" s="15">
        <f t="shared" si="2"/>
        <v>0</v>
      </c>
      <c r="Q30" s="15">
        <f t="shared" si="2"/>
        <v>0</v>
      </c>
      <c r="R30" s="15">
        <f t="shared" si="2"/>
        <v>0</v>
      </c>
      <c r="S30" s="15">
        <f t="shared" si="2"/>
        <v>0</v>
      </c>
      <c r="T30" s="15">
        <f t="shared" si="2"/>
        <v>0</v>
      </c>
      <c r="U30" s="15">
        <f t="shared" si="2"/>
        <v>0</v>
      </c>
      <c r="V30" s="15">
        <f t="shared" si="2"/>
        <v>0</v>
      </c>
      <c r="W30" s="15">
        <f t="shared" si="2"/>
        <v>0</v>
      </c>
      <c r="X30" s="15">
        <f t="shared" si="2"/>
        <v>0</v>
      </c>
      <c r="Y30" s="15">
        <f t="shared" si="2"/>
        <v>0</v>
      </c>
    </row>
    <row r="31" spans="1:25" x14ac:dyDescent="0.25">
      <c r="A31" s="14" t="s">
        <v>33</v>
      </c>
      <c r="B31" s="15">
        <f t="shared" ref="B31:Y31" si="3">B3+B12+B30</f>
        <v>0</v>
      </c>
      <c r="C31" s="15">
        <f t="shared" si="3"/>
        <v>0</v>
      </c>
      <c r="D31" s="15">
        <f t="shared" si="3"/>
        <v>15606</v>
      </c>
      <c r="E31" s="15">
        <f t="shared" si="3"/>
        <v>2111</v>
      </c>
      <c r="F31" s="15">
        <f t="shared" si="3"/>
        <v>2187</v>
      </c>
      <c r="G31" s="15">
        <f t="shared" si="3"/>
        <v>2111</v>
      </c>
      <c r="H31" s="15">
        <f t="shared" si="3"/>
        <v>2111</v>
      </c>
      <c r="I31" s="15">
        <f t="shared" si="3"/>
        <v>2111</v>
      </c>
      <c r="J31" s="15">
        <f t="shared" si="3"/>
        <v>2111</v>
      </c>
      <c r="K31" s="15">
        <f t="shared" si="3"/>
        <v>2111</v>
      </c>
      <c r="L31" s="15">
        <f t="shared" si="3"/>
        <v>2111</v>
      </c>
      <c r="M31" s="15">
        <f t="shared" si="3"/>
        <v>2111</v>
      </c>
      <c r="N31" s="15">
        <f t="shared" si="3"/>
        <v>2111</v>
      </c>
      <c r="O31" s="15">
        <f t="shared" si="3"/>
        <v>2111</v>
      </c>
      <c r="P31" s="15">
        <f t="shared" si="3"/>
        <v>2111</v>
      </c>
      <c r="Q31" s="15">
        <f t="shared" si="3"/>
        <v>2111</v>
      </c>
      <c r="R31" s="15">
        <f t="shared" si="3"/>
        <v>2111</v>
      </c>
      <c r="S31" s="15">
        <f t="shared" si="3"/>
        <v>2111</v>
      </c>
      <c r="T31" s="15">
        <f t="shared" si="3"/>
        <v>2111</v>
      </c>
      <c r="U31" s="15">
        <f t="shared" si="3"/>
        <v>2111</v>
      </c>
      <c r="V31" s="15">
        <f t="shared" si="3"/>
        <v>2111</v>
      </c>
      <c r="W31" s="15">
        <f t="shared" si="3"/>
        <v>2111</v>
      </c>
      <c r="X31" s="15">
        <f t="shared" si="3"/>
        <v>2111</v>
      </c>
      <c r="Y31" s="15">
        <f t="shared" si="3"/>
        <v>2111</v>
      </c>
    </row>
    <row r="32" spans="1:25" x14ac:dyDescent="0.25">
      <c r="A32" s="2" t="s">
        <v>28</v>
      </c>
      <c r="B32" s="6" t="s">
        <v>12</v>
      </c>
      <c r="C32" s="7" t="s">
        <v>13</v>
      </c>
      <c r="D32" s="6" t="s">
        <v>12</v>
      </c>
      <c r="E32" s="7" t="s">
        <v>13</v>
      </c>
      <c r="F32" s="6" t="s">
        <v>12</v>
      </c>
      <c r="G32" s="7" t="s">
        <v>13</v>
      </c>
      <c r="H32" s="6" t="s">
        <v>12</v>
      </c>
      <c r="I32" s="7" t="s">
        <v>13</v>
      </c>
      <c r="J32" s="6" t="s">
        <v>12</v>
      </c>
      <c r="K32" s="7" t="s">
        <v>13</v>
      </c>
      <c r="L32" s="6" t="s">
        <v>12</v>
      </c>
      <c r="M32" s="7" t="s">
        <v>13</v>
      </c>
      <c r="N32" s="6" t="s">
        <v>12</v>
      </c>
      <c r="O32" s="7" t="s">
        <v>13</v>
      </c>
      <c r="P32" s="6" t="s">
        <v>12</v>
      </c>
      <c r="Q32" s="7" t="s">
        <v>13</v>
      </c>
      <c r="R32" s="6" t="s">
        <v>12</v>
      </c>
      <c r="S32" s="7" t="s">
        <v>13</v>
      </c>
      <c r="T32" s="6" t="s">
        <v>12</v>
      </c>
      <c r="U32" s="7" t="s">
        <v>13</v>
      </c>
      <c r="V32" s="6" t="s">
        <v>12</v>
      </c>
      <c r="W32" s="7" t="s">
        <v>13</v>
      </c>
      <c r="X32" s="6" t="s">
        <v>12</v>
      </c>
      <c r="Y32" s="7" t="s">
        <v>13</v>
      </c>
    </row>
    <row r="33" spans="1:25" x14ac:dyDescent="0.25">
      <c r="A33" s="12" t="s">
        <v>51</v>
      </c>
      <c r="B33" s="13">
        <v>0</v>
      </c>
      <c r="C33" s="13">
        <v>0</v>
      </c>
      <c r="D33" s="13">
        <v>2000</v>
      </c>
      <c r="E33" s="13">
        <v>2000</v>
      </c>
      <c r="F33" s="13">
        <v>2000</v>
      </c>
      <c r="G33" s="13">
        <v>2000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5" x14ac:dyDescent="0.25">
      <c r="A34" s="12" t="s">
        <v>52</v>
      </c>
      <c r="B34" s="13"/>
      <c r="C34" s="13">
        <f>B34</f>
        <v>0</v>
      </c>
      <c r="D34" s="13">
        <v>0</v>
      </c>
      <c r="E34" s="13">
        <v>0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25" x14ac:dyDescent="0.25">
      <c r="A35" s="12" t="s">
        <v>53</v>
      </c>
      <c r="B35" s="13"/>
      <c r="C35" s="13">
        <f>B35</f>
        <v>0</v>
      </c>
      <c r="D35" s="13">
        <v>20000</v>
      </c>
      <c r="E35" s="13">
        <v>16000</v>
      </c>
      <c r="F35" s="13">
        <v>20000</v>
      </c>
      <c r="G35" s="13">
        <v>20000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 x14ac:dyDescent="0.25">
      <c r="A36" s="12" t="s">
        <v>30</v>
      </c>
      <c r="B36" s="13">
        <f>SUM(B33:B35)</f>
        <v>0</v>
      </c>
      <c r="C36" s="13">
        <f>SUM(C33:C35)</f>
        <v>0</v>
      </c>
      <c r="D36" s="13">
        <f>SUM(D33:D35)</f>
        <v>22000</v>
      </c>
      <c r="E36" s="13">
        <f t="shared" ref="E36:Y36" si="4">SUM(E33:E35)</f>
        <v>18000</v>
      </c>
      <c r="F36" s="13">
        <f t="shared" si="4"/>
        <v>22000</v>
      </c>
      <c r="G36" s="13">
        <f t="shared" si="4"/>
        <v>22000</v>
      </c>
      <c r="H36" s="13">
        <f t="shared" si="4"/>
        <v>0</v>
      </c>
      <c r="I36" s="13">
        <f t="shared" si="4"/>
        <v>0</v>
      </c>
      <c r="J36" s="13">
        <f t="shared" si="4"/>
        <v>0</v>
      </c>
      <c r="K36" s="13">
        <f t="shared" si="4"/>
        <v>0</v>
      </c>
      <c r="L36" s="13">
        <f t="shared" si="4"/>
        <v>0</v>
      </c>
      <c r="M36" s="13">
        <f t="shared" si="4"/>
        <v>0</v>
      </c>
      <c r="N36" s="13">
        <f t="shared" si="4"/>
        <v>0</v>
      </c>
      <c r="O36" s="13">
        <f t="shared" si="4"/>
        <v>0</v>
      </c>
      <c r="P36" s="13">
        <f t="shared" si="4"/>
        <v>0</v>
      </c>
      <c r="Q36" s="13">
        <f t="shared" si="4"/>
        <v>0</v>
      </c>
      <c r="R36" s="13">
        <f t="shared" si="4"/>
        <v>0</v>
      </c>
      <c r="S36" s="13">
        <f t="shared" si="4"/>
        <v>0</v>
      </c>
      <c r="T36" s="13">
        <f t="shared" si="4"/>
        <v>0</v>
      </c>
      <c r="U36" s="13">
        <f t="shared" si="4"/>
        <v>0</v>
      </c>
      <c r="V36" s="13">
        <f t="shared" si="4"/>
        <v>0</v>
      </c>
      <c r="W36" s="13">
        <f t="shared" si="4"/>
        <v>0</v>
      </c>
      <c r="X36" s="13">
        <f t="shared" si="4"/>
        <v>0</v>
      </c>
      <c r="Y36" s="13">
        <f t="shared" si="4"/>
        <v>0</v>
      </c>
    </row>
    <row r="37" spans="1:25" x14ac:dyDescent="0.25">
      <c r="A37" s="20" t="s">
        <v>31</v>
      </c>
      <c r="B37" s="21">
        <v>0</v>
      </c>
      <c r="C37" s="21">
        <v>0</v>
      </c>
      <c r="D37" s="21">
        <v>0</v>
      </c>
      <c r="E37" s="21"/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</row>
    <row r="38" spans="1:25" x14ac:dyDescent="0.25">
      <c r="A38" s="8" t="s">
        <v>32</v>
      </c>
      <c r="B38" s="9">
        <f>B37+B31</f>
        <v>0</v>
      </c>
      <c r="C38" s="9">
        <f t="shared" ref="C38:Y38" si="5">C37+C31</f>
        <v>0</v>
      </c>
      <c r="D38" s="9">
        <f t="shared" si="5"/>
        <v>15606</v>
      </c>
      <c r="E38" s="9">
        <f t="shared" si="5"/>
        <v>2111</v>
      </c>
      <c r="F38" s="9">
        <f t="shared" si="5"/>
        <v>2187</v>
      </c>
      <c r="G38" s="9">
        <f t="shared" si="5"/>
        <v>2111</v>
      </c>
      <c r="H38" s="9">
        <f t="shared" si="5"/>
        <v>2111</v>
      </c>
      <c r="I38" s="9">
        <f t="shared" si="5"/>
        <v>2111</v>
      </c>
      <c r="J38" s="9">
        <f t="shared" si="5"/>
        <v>2111</v>
      </c>
      <c r="K38" s="9">
        <f t="shared" si="5"/>
        <v>2111</v>
      </c>
      <c r="L38" s="9">
        <f t="shared" si="5"/>
        <v>2111</v>
      </c>
      <c r="M38" s="9">
        <f t="shared" si="5"/>
        <v>2111</v>
      </c>
      <c r="N38" s="9">
        <f t="shared" si="5"/>
        <v>2111</v>
      </c>
      <c r="O38" s="9">
        <f t="shared" si="5"/>
        <v>2111</v>
      </c>
      <c r="P38" s="9">
        <f t="shared" si="5"/>
        <v>2111</v>
      </c>
      <c r="Q38" s="9">
        <f t="shared" si="5"/>
        <v>2111</v>
      </c>
      <c r="R38" s="9">
        <f t="shared" si="5"/>
        <v>2111</v>
      </c>
      <c r="S38" s="9">
        <f t="shared" si="5"/>
        <v>2111</v>
      </c>
      <c r="T38" s="9">
        <f t="shared" si="5"/>
        <v>2111</v>
      </c>
      <c r="U38" s="9">
        <f t="shared" si="5"/>
        <v>2111</v>
      </c>
      <c r="V38" s="9">
        <f t="shared" si="5"/>
        <v>2111</v>
      </c>
      <c r="W38" s="9">
        <f t="shared" si="5"/>
        <v>2111</v>
      </c>
      <c r="X38" s="9">
        <f t="shared" si="5"/>
        <v>2111</v>
      </c>
      <c r="Y38" s="9">
        <f t="shared" si="5"/>
        <v>2111</v>
      </c>
    </row>
    <row r="39" spans="1:25" x14ac:dyDescent="0.25">
      <c r="A39" s="24" t="s">
        <v>35</v>
      </c>
      <c r="B39" s="25">
        <f>B31-B3</f>
        <v>0</v>
      </c>
      <c r="C39" s="25">
        <f t="shared" ref="C39:Y39" si="6">C31-C3</f>
        <v>0</v>
      </c>
      <c r="D39" s="25">
        <f t="shared" si="6"/>
        <v>15606</v>
      </c>
      <c r="E39" s="25">
        <f t="shared" si="6"/>
        <v>2111</v>
      </c>
      <c r="F39" s="25">
        <f t="shared" si="6"/>
        <v>76</v>
      </c>
      <c r="G39" s="25">
        <f t="shared" si="6"/>
        <v>0</v>
      </c>
      <c r="H39" s="25">
        <f t="shared" si="6"/>
        <v>0</v>
      </c>
      <c r="I39" s="25">
        <f t="shared" si="6"/>
        <v>0</v>
      </c>
      <c r="J39" s="25">
        <f t="shared" si="6"/>
        <v>0</v>
      </c>
      <c r="K39" s="25">
        <f t="shared" si="6"/>
        <v>0</v>
      </c>
      <c r="L39" s="25">
        <f t="shared" si="6"/>
        <v>0</v>
      </c>
      <c r="M39" s="25">
        <f t="shared" si="6"/>
        <v>0</v>
      </c>
      <c r="N39" s="25">
        <f t="shared" si="6"/>
        <v>0</v>
      </c>
      <c r="O39" s="25">
        <f t="shared" si="6"/>
        <v>0</v>
      </c>
      <c r="P39" s="25">
        <f t="shared" si="6"/>
        <v>0</v>
      </c>
      <c r="Q39" s="25">
        <f t="shared" si="6"/>
        <v>0</v>
      </c>
      <c r="R39" s="25">
        <f t="shared" si="6"/>
        <v>0</v>
      </c>
      <c r="S39" s="25">
        <f t="shared" si="6"/>
        <v>0</v>
      </c>
      <c r="T39" s="25">
        <f t="shared" si="6"/>
        <v>0</v>
      </c>
      <c r="U39" s="25">
        <f t="shared" si="6"/>
        <v>0</v>
      </c>
      <c r="V39" s="25">
        <f t="shared" si="6"/>
        <v>0</v>
      </c>
      <c r="W39" s="25">
        <f t="shared" si="6"/>
        <v>0</v>
      </c>
      <c r="X39" s="25">
        <f t="shared" si="6"/>
        <v>0</v>
      </c>
      <c r="Y39" s="25">
        <f t="shared" si="6"/>
        <v>0</v>
      </c>
    </row>
  </sheetData>
  <mergeCells count="12">
    <mergeCell ref="B1:C1"/>
    <mergeCell ref="D1:E1"/>
    <mergeCell ref="F1:G1"/>
    <mergeCell ref="H1:I1"/>
    <mergeCell ref="J1:K1"/>
    <mergeCell ref="V1:W1"/>
    <mergeCell ref="X1:Y1"/>
    <mergeCell ref="L1:M1"/>
    <mergeCell ref="N1:O1"/>
    <mergeCell ref="P1:Q1"/>
    <mergeCell ref="R1:S1"/>
    <mergeCell ref="T1:U1"/>
  </mergeCells>
  <pageMargins left="0.35326086956521741" right="0.21739130434782608" top="0.55253623188405798" bottom="0.351123595505618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קרול שרה</dc:creator>
  <cp:lastModifiedBy>phil costeff</cp:lastModifiedBy>
  <cp:lastPrinted>2016-03-21T16:40:22Z</cp:lastPrinted>
  <dcterms:created xsi:type="dcterms:W3CDTF">2014-12-09T19:11:07Z</dcterms:created>
  <dcterms:modified xsi:type="dcterms:W3CDTF">2016-12-20T04:46:56Z</dcterms:modified>
</cp:coreProperties>
</file>